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eganjones/Downloads/Church_Leader_Conference_Templates/Financial/"/>
    </mc:Choice>
  </mc:AlternateContent>
  <xr:revisionPtr revIDLastSave="0" documentId="13_ncr:1_{0A560884-998B-A043-B9AA-28C245E0FD25}" xr6:coauthVersionLast="47" xr6:coauthVersionMax="47" xr10:uidLastSave="{00000000-0000-0000-0000-000000000000}"/>
  <bookViews>
    <workbookView xWindow="0" yWindow="760" windowWidth="30240" windowHeight="17480" xr2:uid="{00000000-000D-0000-FFFF-FFFF00000000}"/>
  </bookViews>
  <sheets>
    <sheet name="Budget" sheetId="1" r:id="rId1"/>
    <sheet name="Actuals &amp; Comparison" sheetId="2" r:id="rId2"/>
    <sheet name="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5" i="3"/>
  <c r="D6" i="3"/>
  <c r="D7" i="3"/>
  <c r="D8" i="3"/>
  <c r="D4" i="3"/>
  <c r="C4" i="3"/>
  <c r="E35" i="2"/>
  <c r="E33" i="2"/>
  <c r="E27" i="2"/>
  <c r="E20" i="2"/>
  <c r="E12" i="2"/>
  <c r="E5" i="2"/>
  <c r="E32" i="2"/>
  <c r="E31" i="2"/>
  <c r="E30" i="2"/>
  <c r="E26" i="2"/>
  <c r="E25" i="2"/>
  <c r="E24" i="2"/>
  <c r="E23" i="2"/>
  <c r="E19" i="2"/>
  <c r="E18" i="2"/>
  <c r="E17" i="2"/>
  <c r="E16" i="2"/>
  <c r="E15" i="2"/>
  <c r="E11" i="2"/>
  <c r="E10" i="2"/>
  <c r="E9" i="2"/>
  <c r="E8" i="2"/>
  <c r="E4" i="2"/>
  <c r="D5" i="2"/>
  <c r="E3" i="2"/>
  <c r="C5" i="1"/>
  <c r="C5" i="2"/>
  <c r="C20" i="2"/>
  <c r="B6" i="3" s="1"/>
  <c r="C27" i="2"/>
  <c r="B7" i="3" s="1"/>
  <c r="C33" i="2"/>
  <c r="B8" i="3" s="1"/>
  <c r="B33" i="2"/>
  <c r="B27" i="2"/>
  <c r="B20" i="2"/>
  <c r="B12" i="2"/>
  <c r="B5" i="2"/>
  <c r="B5" i="1"/>
  <c r="C33" i="1"/>
  <c r="D33" i="2"/>
  <c r="F33" i="2" s="1"/>
  <c r="B33" i="1"/>
  <c r="F31" i="2"/>
  <c r="F24" i="2"/>
  <c r="F25" i="2"/>
  <c r="F26" i="2"/>
  <c r="F16" i="2"/>
  <c r="F17" i="2"/>
  <c r="F18" i="2"/>
  <c r="F19" i="2"/>
  <c r="F9" i="2"/>
  <c r="F10" i="2"/>
  <c r="F11" i="2"/>
  <c r="F4" i="2"/>
  <c r="F32" i="2"/>
  <c r="F3" i="2"/>
  <c r="D27" i="2"/>
  <c r="C7" i="3" s="1"/>
  <c r="D20" i="2"/>
  <c r="C6" i="3" s="1"/>
  <c r="C12" i="2"/>
  <c r="B5" i="3" s="1"/>
  <c r="D12" i="2"/>
  <c r="C5" i="3" s="1"/>
  <c r="B27" i="1"/>
  <c r="B20" i="1"/>
  <c r="C20" i="1" s="1"/>
  <c r="B12" i="1"/>
  <c r="C12" i="1" s="1"/>
  <c r="C8" i="1"/>
  <c r="C9" i="1"/>
  <c r="C10" i="1"/>
  <c r="C11" i="1"/>
  <c r="C15" i="1"/>
  <c r="C16" i="1"/>
  <c r="C17" i="1"/>
  <c r="C18" i="1"/>
  <c r="C19" i="1"/>
  <c r="C23" i="1"/>
  <c r="C24" i="1"/>
  <c r="C25" i="1"/>
  <c r="C26" i="1"/>
  <c r="C27" i="1"/>
  <c r="C30" i="1"/>
  <c r="C31" i="1"/>
  <c r="C4" i="1"/>
  <c r="C32" i="1"/>
  <c r="C3" i="1"/>
  <c r="F30" i="2"/>
  <c r="F23" i="2"/>
  <c r="F15" i="2"/>
  <c r="F8" i="2"/>
  <c r="C8" i="3" l="1"/>
  <c r="E8" i="3" s="1"/>
  <c r="F20" i="2"/>
  <c r="F27" i="2"/>
  <c r="F12" i="2"/>
  <c r="E6" i="3"/>
  <c r="E7" i="3"/>
  <c r="E5" i="3"/>
  <c r="B35" i="1" l="1"/>
  <c r="C35" i="1"/>
  <c r="B35" i="2"/>
  <c r="C35" i="2" l="1"/>
  <c r="B4" i="3"/>
  <c r="B9" i="3" s="1"/>
  <c r="D35" i="2"/>
  <c r="F35" i="2" s="1"/>
  <c r="C9" i="3"/>
  <c r="F5" i="2"/>
  <c r="E9" i="3" l="1"/>
  <c r="E4" i="3"/>
</calcChain>
</file>

<file path=xl/sharedStrings.xml><?xml version="1.0" encoding="utf-8"?>
<sst xmlns="http://schemas.openxmlformats.org/spreadsheetml/2006/main" count="77" uniqueCount="44">
  <si>
    <t>Category</t>
  </si>
  <si>
    <t>Personnel</t>
  </si>
  <si>
    <t>Salaries</t>
  </si>
  <si>
    <t>Benefits &amp; Payroll Tax</t>
  </si>
  <si>
    <t>Training &amp; Conferences</t>
  </si>
  <si>
    <t>Facilities</t>
  </si>
  <si>
    <t>Rent/Mortgage</t>
  </si>
  <si>
    <t>Utilities</t>
  </si>
  <si>
    <t>Maintenance &amp; Repairs</t>
  </si>
  <si>
    <t>Insurance</t>
  </si>
  <si>
    <t>Children’s Ministry</t>
  </si>
  <si>
    <t>Youth Ministry</t>
  </si>
  <si>
    <t>Adult Discipleship</t>
  </si>
  <si>
    <t>Worship &amp; Music</t>
  </si>
  <si>
    <t>Missions &amp; Outreach</t>
  </si>
  <si>
    <t>Administrative</t>
  </si>
  <si>
    <t>Office Supplies</t>
  </si>
  <si>
    <t>Software &amp; Subscriptions</t>
  </si>
  <si>
    <t>Printing &amp; Communication</t>
  </si>
  <si>
    <t>Professional Services</t>
  </si>
  <si>
    <t>Other</t>
  </si>
  <si>
    <t>Reserve Fund</t>
  </si>
  <si>
    <t>Special Events</t>
  </si>
  <si>
    <t>TOTAL</t>
  </si>
  <si>
    <t>% of Budget Used</t>
  </si>
  <si>
    <t>Ministries</t>
  </si>
  <si>
    <t>Personnel Total</t>
  </si>
  <si>
    <t>Facilities Total</t>
  </si>
  <si>
    <t>Ministries Total</t>
  </si>
  <si>
    <t>Administrative Total</t>
  </si>
  <si>
    <t>Other Total</t>
  </si>
  <si>
    <t>PERSONNEL</t>
  </si>
  <si>
    <t>FACILITIES</t>
  </si>
  <si>
    <t>MINISTRIES</t>
  </si>
  <si>
    <t>ADMINISTRATIVE</t>
  </si>
  <si>
    <t>OTHER</t>
  </si>
  <si>
    <t>Annual Budget</t>
  </si>
  <si>
    <t>Monthly Budget</t>
  </si>
  <si>
    <t>Previous Year Actual</t>
  </si>
  <si>
    <t>Current Year Budget</t>
  </si>
  <si>
    <t>Current Year Actual</t>
  </si>
  <si>
    <t>Actual to Date</t>
  </si>
  <si>
    <t>Difference</t>
  </si>
  <si>
    <t>CHURCH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</si>
</sst>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(Body)"/>
    </font>
    <font>
      <b/>
      <sz val="12"/>
      <color rgb="FF417879"/>
      <name val="Calibri"/>
      <family val="2"/>
      <scheme val="minor"/>
    </font>
    <font>
      <sz val="12"/>
      <color rgb="FF417879"/>
      <name val="Calibri"/>
      <family val="2"/>
      <scheme val="minor"/>
    </font>
    <font>
      <b/>
      <sz val="12"/>
      <color rgb="FF417879"/>
      <name val="Calibri (Body)"/>
    </font>
    <font>
      <sz val="14"/>
      <color theme="1"/>
      <name val="Calibri (Body)"/>
    </font>
    <font>
      <b/>
      <sz val="16"/>
      <color rgb="FF417879"/>
      <name val="Calibri"/>
      <family val="2"/>
      <scheme val="minor"/>
    </font>
    <font>
      <sz val="16"/>
      <color rgb="FF4178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64" fontId="1" fillId="0" borderId="0" xfId="0" applyNumberFormat="1" applyFont="1"/>
    <xf numFmtId="164" fontId="1" fillId="0" borderId="0" xfId="1" applyNumberFormat="1" applyFont="1"/>
    <xf numFmtId="0" fontId="1" fillId="0" borderId="0" xfId="0" applyFont="1"/>
    <xf numFmtId="0" fontId="4" fillId="0" borderId="0" xfId="0" applyFont="1"/>
    <xf numFmtId="164" fontId="4" fillId="0" borderId="0" xfId="0" applyNumberFormat="1" applyFont="1"/>
    <xf numFmtId="164" fontId="4" fillId="0" borderId="0" xfId="1" applyNumberFormat="1" applyFont="1"/>
    <xf numFmtId="164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9" fontId="1" fillId="0" borderId="0" xfId="2" applyFont="1"/>
    <xf numFmtId="9" fontId="4" fillId="0" borderId="0" xfId="2" applyFont="1"/>
    <xf numFmtId="0" fontId="6" fillId="0" borderId="0" xfId="0" applyFont="1"/>
    <xf numFmtId="9" fontId="5" fillId="0" borderId="0" xfId="2" applyFont="1"/>
    <xf numFmtId="0" fontId="7" fillId="0" borderId="0" xfId="0" applyFont="1"/>
    <xf numFmtId="164" fontId="7" fillId="0" borderId="0" xfId="0" applyNumberFormat="1" applyFont="1"/>
    <xf numFmtId="9" fontId="7" fillId="0" borderId="0" xfId="2" applyFont="1"/>
    <xf numFmtId="0" fontId="8" fillId="0" borderId="0" xfId="0" applyFont="1"/>
    <xf numFmtId="164" fontId="9" fillId="0" borderId="0" xfId="0" applyNumberFormat="1" applyFont="1"/>
    <xf numFmtId="9" fontId="9" fillId="0" borderId="0" xfId="2" applyFont="1"/>
    <xf numFmtId="0" fontId="9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G4" sqref="G4"/>
    </sheetView>
  </sheetViews>
  <sheetFormatPr baseColWidth="10" defaultColWidth="8.83203125" defaultRowHeight="16" x14ac:dyDescent="0.2"/>
  <cols>
    <col min="1" max="1" width="25" style="4" customWidth="1"/>
    <col min="2" max="2" width="13.1640625" style="2" bestFit="1" customWidth="1"/>
    <col min="3" max="3" width="14.33203125" style="3" bestFit="1" customWidth="1"/>
    <col min="4" max="16384" width="8.83203125" style="4"/>
  </cols>
  <sheetData>
    <row r="1" spans="1:3" s="5" customFormat="1" x14ac:dyDescent="0.2">
      <c r="B1" s="6" t="s">
        <v>36</v>
      </c>
      <c r="C1" s="7" t="s">
        <v>37</v>
      </c>
    </row>
    <row r="2" spans="1:3" s="10" customFormat="1" x14ac:dyDescent="0.2">
      <c r="A2" s="5" t="s">
        <v>31</v>
      </c>
      <c r="B2" s="8"/>
      <c r="C2" s="9"/>
    </row>
    <row r="3" spans="1:3" x14ac:dyDescent="0.2">
      <c r="A3" s="4" t="s">
        <v>2</v>
      </c>
      <c r="B3" s="2">
        <v>100000</v>
      </c>
      <c r="C3" s="3">
        <f>B3/12</f>
        <v>8333.3333333333339</v>
      </c>
    </row>
    <row r="4" spans="1:3" x14ac:dyDescent="0.2">
      <c r="A4" s="4" t="s">
        <v>3</v>
      </c>
      <c r="B4" s="2">
        <v>20000</v>
      </c>
      <c r="C4" s="3">
        <f t="shared" ref="C4:C31" si="0">B4/12</f>
        <v>1666.6666666666667</v>
      </c>
    </row>
    <row r="5" spans="1:3" s="5" customFormat="1" x14ac:dyDescent="0.2">
      <c r="A5" s="5" t="s">
        <v>26</v>
      </c>
      <c r="B5" s="6">
        <f>SUM(B3:B4)</f>
        <v>120000</v>
      </c>
      <c r="C5" s="7">
        <f>B5/12</f>
        <v>10000</v>
      </c>
    </row>
    <row r="7" spans="1:3" s="10" customFormat="1" x14ac:dyDescent="0.2">
      <c r="A7" s="5" t="s">
        <v>32</v>
      </c>
      <c r="B7" s="8"/>
      <c r="C7" s="9"/>
    </row>
    <row r="8" spans="1:3" x14ac:dyDescent="0.2">
      <c r="A8" s="4" t="s">
        <v>6</v>
      </c>
      <c r="B8" s="2">
        <v>24000</v>
      </c>
      <c r="C8" s="3">
        <f t="shared" si="0"/>
        <v>2000</v>
      </c>
    </row>
    <row r="9" spans="1:3" x14ac:dyDescent="0.2">
      <c r="A9" s="4" t="s">
        <v>7</v>
      </c>
      <c r="B9" s="2">
        <v>6000</v>
      </c>
      <c r="C9" s="3">
        <f t="shared" si="0"/>
        <v>500</v>
      </c>
    </row>
    <row r="10" spans="1:3" x14ac:dyDescent="0.2">
      <c r="A10" s="4" t="s">
        <v>8</v>
      </c>
      <c r="B10" s="2">
        <v>8000</v>
      </c>
      <c r="C10" s="3">
        <f t="shared" si="0"/>
        <v>666.66666666666663</v>
      </c>
    </row>
    <row r="11" spans="1:3" x14ac:dyDescent="0.2">
      <c r="A11" s="4" t="s">
        <v>9</v>
      </c>
      <c r="B11" s="2">
        <v>3000</v>
      </c>
      <c r="C11" s="3">
        <f t="shared" si="0"/>
        <v>250</v>
      </c>
    </row>
    <row r="12" spans="1:3" s="5" customFormat="1" x14ac:dyDescent="0.2">
      <c r="A12" s="5" t="s">
        <v>27</v>
      </c>
      <c r="B12" s="6">
        <f>SUM(B8:B11)</f>
        <v>41000</v>
      </c>
      <c r="C12" s="7">
        <f t="shared" si="0"/>
        <v>3416.6666666666665</v>
      </c>
    </row>
    <row r="14" spans="1:3" s="10" customFormat="1" x14ac:dyDescent="0.2">
      <c r="A14" s="5" t="s">
        <v>33</v>
      </c>
      <c r="B14" s="8"/>
      <c r="C14" s="9"/>
    </row>
    <row r="15" spans="1:3" x14ac:dyDescent="0.2">
      <c r="A15" s="4" t="s">
        <v>10</v>
      </c>
      <c r="B15" s="2">
        <v>5000</v>
      </c>
      <c r="C15" s="3">
        <f t="shared" si="0"/>
        <v>416.66666666666669</v>
      </c>
    </row>
    <row r="16" spans="1:3" x14ac:dyDescent="0.2">
      <c r="A16" s="4" t="s">
        <v>11</v>
      </c>
      <c r="B16" s="2">
        <v>5000</v>
      </c>
      <c r="C16" s="3">
        <f t="shared" si="0"/>
        <v>416.66666666666669</v>
      </c>
    </row>
    <row r="17" spans="1:3" x14ac:dyDescent="0.2">
      <c r="A17" s="4" t="s">
        <v>12</v>
      </c>
      <c r="B17" s="2">
        <v>4000</v>
      </c>
      <c r="C17" s="3">
        <f t="shared" si="0"/>
        <v>333.33333333333331</v>
      </c>
    </row>
    <row r="18" spans="1:3" x14ac:dyDescent="0.2">
      <c r="A18" s="4" t="s">
        <v>13</v>
      </c>
      <c r="B18" s="2">
        <v>4000</v>
      </c>
      <c r="C18" s="3">
        <f t="shared" si="0"/>
        <v>333.33333333333331</v>
      </c>
    </row>
    <row r="19" spans="1:3" x14ac:dyDescent="0.2">
      <c r="A19" s="4" t="s">
        <v>14</v>
      </c>
      <c r="B19" s="2">
        <v>6000</v>
      </c>
      <c r="C19" s="3">
        <f t="shared" si="0"/>
        <v>500</v>
      </c>
    </row>
    <row r="20" spans="1:3" s="5" customFormat="1" x14ac:dyDescent="0.2">
      <c r="A20" s="5" t="s">
        <v>28</v>
      </c>
      <c r="B20" s="6">
        <f>SUM(B15:B19)</f>
        <v>24000</v>
      </c>
      <c r="C20" s="7">
        <f t="shared" si="0"/>
        <v>2000</v>
      </c>
    </row>
    <row r="22" spans="1:3" s="10" customFormat="1" x14ac:dyDescent="0.2">
      <c r="A22" s="5" t="s">
        <v>34</v>
      </c>
      <c r="B22" s="8"/>
      <c r="C22" s="9"/>
    </row>
    <row r="23" spans="1:3" x14ac:dyDescent="0.2">
      <c r="A23" s="4" t="s">
        <v>16</v>
      </c>
      <c r="B23" s="2">
        <v>2000</v>
      </c>
      <c r="C23" s="3">
        <f t="shared" si="0"/>
        <v>166.66666666666666</v>
      </c>
    </row>
    <row r="24" spans="1:3" x14ac:dyDescent="0.2">
      <c r="A24" s="4" t="s">
        <v>17</v>
      </c>
      <c r="B24" s="2">
        <v>2000</v>
      </c>
      <c r="C24" s="3">
        <f t="shared" si="0"/>
        <v>166.66666666666666</v>
      </c>
    </row>
    <row r="25" spans="1:3" x14ac:dyDescent="0.2">
      <c r="A25" s="4" t="s">
        <v>18</v>
      </c>
      <c r="B25" s="2">
        <v>6000</v>
      </c>
      <c r="C25" s="3">
        <f t="shared" si="0"/>
        <v>500</v>
      </c>
    </row>
    <row r="26" spans="1:3" x14ac:dyDescent="0.2">
      <c r="A26" s="4" t="s">
        <v>19</v>
      </c>
      <c r="B26" s="2">
        <v>1500</v>
      </c>
      <c r="C26" s="3">
        <f t="shared" si="0"/>
        <v>125</v>
      </c>
    </row>
    <row r="27" spans="1:3" s="5" customFormat="1" x14ac:dyDescent="0.2">
      <c r="A27" s="5" t="s">
        <v>29</v>
      </c>
      <c r="B27" s="6">
        <f>SUM(B23:B26)</f>
        <v>11500</v>
      </c>
      <c r="C27" s="7">
        <f t="shared" si="0"/>
        <v>958.33333333333337</v>
      </c>
    </row>
    <row r="29" spans="1:3" s="10" customFormat="1" x14ac:dyDescent="0.2">
      <c r="A29" s="5" t="s">
        <v>35</v>
      </c>
      <c r="B29" s="8"/>
      <c r="C29" s="9"/>
    </row>
    <row r="30" spans="1:3" x14ac:dyDescent="0.2">
      <c r="A30" s="4" t="s">
        <v>21</v>
      </c>
      <c r="B30" s="2">
        <v>5000</v>
      </c>
      <c r="C30" s="3">
        <f t="shared" si="0"/>
        <v>416.66666666666669</v>
      </c>
    </row>
    <row r="31" spans="1:3" x14ac:dyDescent="0.2">
      <c r="A31" s="4" t="s">
        <v>22</v>
      </c>
      <c r="B31" s="2">
        <v>4000</v>
      </c>
      <c r="C31" s="3">
        <f t="shared" si="0"/>
        <v>333.33333333333331</v>
      </c>
    </row>
    <row r="32" spans="1:3" x14ac:dyDescent="0.2">
      <c r="A32" s="4" t="s">
        <v>4</v>
      </c>
      <c r="B32" s="2">
        <v>5000</v>
      </c>
      <c r="C32" s="3">
        <f>B32/12</f>
        <v>416.66666666666669</v>
      </c>
    </row>
    <row r="33" spans="1:3" s="5" customFormat="1" x14ac:dyDescent="0.2">
      <c r="A33" s="5" t="s">
        <v>30</v>
      </c>
      <c r="B33" s="6">
        <f>SUM(B30:B32)</f>
        <v>14000</v>
      </c>
      <c r="C33" s="7">
        <f>B33/12</f>
        <v>1166.6666666666667</v>
      </c>
    </row>
    <row r="35" spans="1:3" s="10" customFormat="1" x14ac:dyDescent="0.2">
      <c r="A35" s="5" t="s">
        <v>23</v>
      </c>
      <c r="B35" s="6">
        <f>B5+B12+B20+B27+B33</f>
        <v>210500</v>
      </c>
      <c r="C35" s="7">
        <f>B35/12</f>
        <v>17541.666666666668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workbookViewId="0"/>
  </sheetViews>
  <sheetFormatPr baseColWidth="10" defaultColWidth="8.83203125" defaultRowHeight="16" x14ac:dyDescent="0.2"/>
  <cols>
    <col min="1" max="1" width="25" style="4" customWidth="1"/>
    <col min="2" max="2" width="18.1640625" style="2" bestFit="1" customWidth="1"/>
    <col min="3" max="3" width="17.83203125" style="2" bestFit="1" customWidth="1"/>
    <col min="4" max="4" width="17.1640625" style="2" bestFit="1" customWidth="1"/>
    <col min="5" max="5" width="11.1640625" style="2" bestFit="1" customWidth="1"/>
    <col min="6" max="6" width="15.83203125" style="11" bestFit="1" customWidth="1"/>
    <col min="7" max="16384" width="8.83203125" style="4"/>
  </cols>
  <sheetData>
    <row r="1" spans="1:6" s="5" customFormat="1" x14ac:dyDescent="0.2">
      <c r="B1" s="6" t="s">
        <v>38</v>
      </c>
      <c r="C1" s="6" t="s">
        <v>39</v>
      </c>
      <c r="D1" s="6" t="s">
        <v>40</v>
      </c>
      <c r="E1" s="6" t="s">
        <v>42</v>
      </c>
      <c r="F1" s="12" t="s">
        <v>24</v>
      </c>
    </row>
    <row r="2" spans="1:6" s="10" customFormat="1" x14ac:dyDescent="0.2">
      <c r="A2" s="13" t="s">
        <v>31</v>
      </c>
      <c r="B2" s="8"/>
      <c r="C2" s="8"/>
      <c r="D2" s="8"/>
      <c r="E2" s="8"/>
      <c r="F2" s="14"/>
    </row>
    <row r="3" spans="1:6" x14ac:dyDescent="0.2">
      <c r="A3" s="1" t="s">
        <v>2</v>
      </c>
      <c r="B3" s="2">
        <v>95000</v>
      </c>
      <c r="C3" s="2">
        <v>100000</v>
      </c>
      <c r="D3" s="2">
        <v>40000</v>
      </c>
      <c r="E3" s="2">
        <f>C3-D3</f>
        <v>60000</v>
      </c>
      <c r="F3" s="11">
        <f>D3/C3</f>
        <v>0.4</v>
      </c>
    </row>
    <row r="4" spans="1:6" x14ac:dyDescent="0.2">
      <c r="A4" s="1" t="s">
        <v>3</v>
      </c>
      <c r="B4" s="2">
        <v>19000</v>
      </c>
      <c r="C4" s="2">
        <v>20000</v>
      </c>
      <c r="D4" s="2">
        <v>8000</v>
      </c>
      <c r="E4" s="2">
        <f>C4-D4</f>
        <v>12000</v>
      </c>
      <c r="F4" s="11">
        <f t="shared" ref="F4:F5" si="0">D4/C4</f>
        <v>0.4</v>
      </c>
    </row>
    <row r="5" spans="1:6" s="5" customFormat="1" x14ac:dyDescent="0.2">
      <c r="A5" s="13" t="s">
        <v>26</v>
      </c>
      <c r="B5" s="6">
        <f>SUM(B3:B4)</f>
        <v>114000</v>
      </c>
      <c r="C5" s="6">
        <f>SUM(C3:C4)</f>
        <v>120000</v>
      </c>
      <c r="D5" s="6">
        <f>SUM(D3:D4)</f>
        <v>48000</v>
      </c>
      <c r="E5" s="6">
        <f>SUM(E3:E4)</f>
        <v>72000</v>
      </c>
      <c r="F5" s="12">
        <f t="shared" si="0"/>
        <v>0.4</v>
      </c>
    </row>
    <row r="6" spans="1:6" x14ac:dyDescent="0.2">
      <c r="A6" s="1"/>
    </row>
    <row r="7" spans="1:6" s="10" customFormat="1" x14ac:dyDescent="0.2">
      <c r="A7" s="13" t="s">
        <v>32</v>
      </c>
      <c r="B7" s="8"/>
      <c r="C7" s="8"/>
      <c r="D7" s="8"/>
      <c r="E7" s="8"/>
      <c r="F7" s="14"/>
    </row>
    <row r="8" spans="1:6" x14ac:dyDescent="0.2">
      <c r="A8" s="1" t="s">
        <v>6</v>
      </c>
      <c r="B8" s="2">
        <v>22800</v>
      </c>
      <c r="C8" s="2">
        <v>24000</v>
      </c>
      <c r="D8" s="2">
        <v>9600</v>
      </c>
      <c r="E8" s="2">
        <f t="shared" ref="E8:E11" si="1">C8-D8</f>
        <v>14400</v>
      </c>
      <c r="F8" s="11">
        <f t="shared" ref="F8:F35" si="2">D8/C8</f>
        <v>0.4</v>
      </c>
    </row>
    <row r="9" spans="1:6" x14ac:dyDescent="0.2">
      <c r="A9" s="1" t="s">
        <v>7</v>
      </c>
      <c r="B9" s="2">
        <v>5700</v>
      </c>
      <c r="C9" s="2">
        <v>6000</v>
      </c>
      <c r="D9" s="2">
        <v>2400</v>
      </c>
      <c r="E9" s="2">
        <f t="shared" si="1"/>
        <v>3600</v>
      </c>
      <c r="F9" s="11">
        <f t="shared" si="2"/>
        <v>0.4</v>
      </c>
    </row>
    <row r="10" spans="1:6" x14ac:dyDescent="0.2">
      <c r="A10" s="1" t="s">
        <v>8</v>
      </c>
      <c r="B10" s="2">
        <v>7600</v>
      </c>
      <c r="C10" s="2">
        <v>8000</v>
      </c>
      <c r="D10" s="2">
        <v>3200</v>
      </c>
      <c r="E10" s="2">
        <f t="shared" si="1"/>
        <v>4800</v>
      </c>
      <c r="F10" s="11">
        <f t="shared" si="2"/>
        <v>0.4</v>
      </c>
    </row>
    <row r="11" spans="1:6" x14ac:dyDescent="0.2">
      <c r="A11" s="1" t="s">
        <v>9</v>
      </c>
      <c r="B11" s="2">
        <v>2850</v>
      </c>
      <c r="C11" s="2">
        <v>3000</v>
      </c>
      <c r="D11" s="2">
        <v>1200</v>
      </c>
      <c r="E11" s="2">
        <f t="shared" si="1"/>
        <v>1800</v>
      </c>
      <c r="F11" s="11">
        <f t="shared" si="2"/>
        <v>0.4</v>
      </c>
    </row>
    <row r="12" spans="1:6" s="5" customFormat="1" x14ac:dyDescent="0.2">
      <c r="A12" s="13" t="s">
        <v>27</v>
      </c>
      <c r="B12" s="6">
        <f>SUM(B8:B11)</f>
        <v>38950</v>
      </c>
      <c r="C12" s="6">
        <f>SUM(C8:C11)</f>
        <v>41000</v>
      </c>
      <c r="D12" s="6">
        <f t="shared" ref="D12:E12" si="3">SUM(D8:D11)</f>
        <v>16400</v>
      </c>
      <c r="E12" s="6">
        <f t="shared" si="3"/>
        <v>24600</v>
      </c>
      <c r="F12" s="12">
        <f t="shared" si="2"/>
        <v>0.4</v>
      </c>
    </row>
    <row r="13" spans="1:6" x14ac:dyDescent="0.2">
      <c r="A13" s="1"/>
    </row>
    <row r="14" spans="1:6" s="10" customFormat="1" x14ac:dyDescent="0.2">
      <c r="A14" s="13" t="s">
        <v>33</v>
      </c>
      <c r="B14" s="8"/>
      <c r="C14" s="8"/>
      <c r="D14" s="8"/>
      <c r="E14" s="8"/>
      <c r="F14" s="14"/>
    </row>
    <row r="15" spans="1:6" x14ac:dyDescent="0.2">
      <c r="A15" s="1" t="s">
        <v>10</v>
      </c>
      <c r="B15" s="2">
        <v>4750</v>
      </c>
      <c r="C15" s="2">
        <v>5000</v>
      </c>
      <c r="D15" s="2">
        <v>2000</v>
      </c>
      <c r="E15" s="2">
        <f t="shared" ref="E15:E19" si="4">C15-D15</f>
        <v>3000</v>
      </c>
      <c r="F15" s="11">
        <f t="shared" si="2"/>
        <v>0.4</v>
      </c>
    </row>
    <row r="16" spans="1:6" x14ac:dyDescent="0.2">
      <c r="A16" s="1" t="s">
        <v>11</v>
      </c>
      <c r="B16" s="2">
        <v>4750</v>
      </c>
      <c r="C16" s="2">
        <v>5000</v>
      </c>
      <c r="D16" s="2">
        <v>2000</v>
      </c>
      <c r="E16" s="2">
        <f t="shared" si="4"/>
        <v>3000</v>
      </c>
      <c r="F16" s="11">
        <f t="shared" si="2"/>
        <v>0.4</v>
      </c>
    </row>
    <row r="17" spans="1:6" x14ac:dyDescent="0.2">
      <c r="A17" s="1" t="s">
        <v>12</v>
      </c>
      <c r="B17" s="2">
        <v>3800</v>
      </c>
      <c r="C17" s="2">
        <v>4000</v>
      </c>
      <c r="D17" s="2">
        <v>1600</v>
      </c>
      <c r="E17" s="2">
        <f t="shared" si="4"/>
        <v>2400</v>
      </c>
      <c r="F17" s="11">
        <f t="shared" si="2"/>
        <v>0.4</v>
      </c>
    </row>
    <row r="18" spans="1:6" x14ac:dyDescent="0.2">
      <c r="A18" s="1" t="s">
        <v>13</v>
      </c>
      <c r="B18" s="2">
        <v>3800</v>
      </c>
      <c r="C18" s="2">
        <v>4000</v>
      </c>
      <c r="D18" s="2">
        <v>1600</v>
      </c>
      <c r="E18" s="2">
        <f t="shared" si="4"/>
        <v>2400</v>
      </c>
      <c r="F18" s="11">
        <f t="shared" si="2"/>
        <v>0.4</v>
      </c>
    </row>
    <row r="19" spans="1:6" x14ac:dyDescent="0.2">
      <c r="A19" s="1" t="s">
        <v>14</v>
      </c>
      <c r="B19" s="2">
        <v>5700</v>
      </c>
      <c r="C19" s="2">
        <v>6000</v>
      </c>
      <c r="D19" s="2">
        <v>2400</v>
      </c>
      <c r="E19" s="2">
        <f t="shared" si="4"/>
        <v>3600</v>
      </c>
      <c r="F19" s="11">
        <f t="shared" si="2"/>
        <v>0.4</v>
      </c>
    </row>
    <row r="20" spans="1:6" s="5" customFormat="1" x14ac:dyDescent="0.2">
      <c r="A20" s="13" t="s">
        <v>28</v>
      </c>
      <c r="B20" s="6">
        <f>SUM(B15:B19)</f>
        <v>22800</v>
      </c>
      <c r="C20" s="6">
        <f>SUM(C15:C19)</f>
        <v>24000</v>
      </c>
      <c r="D20" s="6">
        <f t="shared" ref="D20:E20" si="5">SUM(D15:D19)</f>
        <v>9600</v>
      </c>
      <c r="E20" s="6">
        <f t="shared" si="5"/>
        <v>14400</v>
      </c>
      <c r="F20" s="12">
        <f t="shared" si="2"/>
        <v>0.4</v>
      </c>
    </row>
    <row r="21" spans="1:6" x14ac:dyDescent="0.2">
      <c r="A21" s="1"/>
    </row>
    <row r="22" spans="1:6" s="10" customFormat="1" x14ac:dyDescent="0.2">
      <c r="A22" s="13" t="s">
        <v>34</v>
      </c>
      <c r="B22" s="8"/>
      <c r="C22" s="8"/>
      <c r="D22" s="8"/>
      <c r="E22" s="8"/>
      <c r="F22" s="14"/>
    </row>
    <row r="23" spans="1:6" x14ac:dyDescent="0.2">
      <c r="A23" s="1" t="s">
        <v>16</v>
      </c>
      <c r="B23" s="2">
        <v>1900</v>
      </c>
      <c r="C23" s="2">
        <v>2000</v>
      </c>
      <c r="D23" s="2">
        <v>800</v>
      </c>
      <c r="E23" s="2">
        <f t="shared" ref="E23:E26" si="6">C23-D23</f>
        <v>1200</v>
      </c>
      <c r="F23" s="11">
        <f t="shared" si="2"/>
        <v>0.4</v>
      </c>
    </row>
    <row r="24" spans="1:6" x14ac:dyDescent="0.2">
      <c r="A24" s="1" t="s">
        <v>17</v>
      </c>
      <c r="B24" s="2">
        <v>1900</v>
      </c>
      <c r="C24" s="2">
        <v>2000</v>
      </c>
      <c r="D24" s="2">
        <v>800</v>
      </c>
      <c r="E24" s="2">
        <f t="shared" si="6"/>
        <v>1200</v>
      </c>
      <c r="F24" s="11">
        <f t="shared" si="2"/>
        <v>0.4</v>
      </c>
    </row>
    <row r="25" spans="1:6" x14ac:dyDescent="0.2">
      <c r="A25" s="1" t="s">
        <v>18</v>
      </c>
      <c r="B25" s="2">
        <v>5700</v>
      </c>
      <c r="C25" s="2">
        <v>6000</v>
      </c>
      <c r="D25" s="2">
        <v>2400</v>
      </c>
      <c r="E25" s="2">
        <f t="shared" si="6"/>
        <v>3600</v>
      </c>
      <c r="F25" s="11">
        <f t="shared" si="2"/>
        <v>0.4</v>
      </c>
    </row>
    <row r="26" spans="1:6" x14ac:dyDescent="0.2">
      <c r="A26" s="1" t="s">
        <v>19</v>
      </c>
      <c r="B26" s="2">
        <v>1425</v>
      </c>
      <c r="C26" s="2">
        <v>1500</v>
      </c>
      <c r="D26" s="2">
        <v>600</v>
      </c>
      <c r="E26" s="2">
        <f t="shared" si="6"/>
        <v>900</v>
      </c>
      <c r="F26" s="11">
        <f t="shared" si="2"/>
        <v>0.4</v>
      </c>
    </row>
    <row r="27" spans="1:6" s="5" customFormat="1" x14ac:dyDescent="0.2">
      <c r="A27" s="13" t="s">
        <v>29</v>
      </c>
      <c r="B27" s="6">
        <f>SUM(B23:B26)</f>
        <v>10925</v>
      </c>
      <c r="C27" s="6">
        <f>SUM(C23:C26)</f>
        <v>11500</v>
      </c>
      <c r="D27" s="6">
        <f t="shared" ref="D27:E27" si="7">SUM(D23:D26)</f>
        <v>4600</v>
      </c>
      <c r="E27" s="6">
        <f t="shared" si="7"/>
        <v>6900</v>
      </c>
      <c r="F27" s="12">
        <f t="shared" si="2"/>
        <v>0.4</v>
      </c>
    </row>
    <row r="28" spans="1:6" x14ac:dyDescent="0.2">
      <c r="A28" s="1"/>
    </row>
    <row r="29" spans="1:6" s="10" customFormat="1" x14ac:dyDescent="0.2">
      <c r="A29" s="13" t="s">
        <v>35</v>
      </c>
      <c r="B29" s="8"/>
      <c r="C29" s="8"/>
      <c r="D29" s="8"/>
      <c r="E29" s="8"/>
      <c r="F29" s="14"/>
    </row>
    <row r="30" spans="1:6" x14ac:dyDescent="0.2">
      <c r="A30" s="1" t="s">
        <v>21</v>
      </c>
      <c r="B30" s="2">
        <v>4750</v>
      </c>
      <c r="C30" s="2">
        <v>5000</v>
      </c>
      <c r="D30" s="2">
        <v>2000</v>
      </c>
      <c r="E30" s="2">
        <f t="shared" ref="E30:E32" si="8">C30-D30</f>
        <v>3000</v>
      </c>
      <c r="F30" s="11">
        <f t="shared" si="2"/>
        <v>0.4</v>
      </c>
    </row>
    <row r="31" spans="1:6" x14ac:dyDescent="0.2">
      <c r="A31" s="1" t="s">
        <v>22</v>
      </c>
      <c r="B31" s="2">
        <v>3800</v>
      </c>
      <c r="C31" s="2">
        <v>4000</v>
      </c>
      <c r="D31" s="2">
        <v>1600</v>
      </c>
      <c r="E31" s="2">
        <f t="shared" si="8"/>
        <v>2400</v>
      </c>
      <c r="F31" s="11">
        <f t="shared" si="2"/>
        <v>0.4</v>
      </c>
    </row>
    <row r="32" spans="1:6" x14ac:dyDescent="0.2">
      <c r="A32" s="1" t="s">
        <v>4</v>
      </c>
      <c r="B32" s="2">
        <v>4750</v>
      </c>
      <c r="C32" s="2">
        <v>5000</v>
      </c>
      <c r="D32" s="2">
        <v>2000</v>
      </c>
      <c r="E32" s="2">
        <f t="shared" si="8"/>
        <v>3000</v>
      </c>
      <c r="F32" s="11">
        <f>D32/C32</f>
        <v>0.4</v>
      </c>
    </row>
    <row r="33" spans="1:6" s="5" customFormat="1" x14ac:dyDescent="0.2">
      <c r="A33" s="13" t="s">
        <v>30</v>
      </c>
      <c r="B33" s="6">
        <f>SUM(B30:B32)</f>
        <v>13300</v>
      </c>
      <c r="C33" s="6">
        <f>SUM(C30:C32)</f>
        <v>14000</v>
      </c>
      <c r="D33" s="6">
        <f>SUM(D30:D32)</f>
        <v>5600</v>
      </c>
      <c r="E33" s="6">
        <f>SUM(E30:E32)</f>
        <v>8400</v>
      </c>
      <c r="F33" s="12">
        <f t="shared" si="2"/>
        <v>0.4</v>
      </c>
    </row>
    <row r="34" spans="1:6" x14ac:dyDescent="0.2">
      <c r="A34" s="1"/>
    </row>
    <row r="35" spans="1:6" s="5" customFormat="1" x14ac:dyDescent="0.2">
      <c r="A35" s="13" t="s">
        <v>23</v>
      </c>
      <c r="B35" s="6">
        <f>B5+B12+B20+B27+B33</f>
        <v>199975</v>
      </c>
      <c r="C35" s="6">
        <f t="shared" ref="C35:E35" si="9">C5+C12+C20+C27+C33</f>
        <v>210500</v>
      </c>
      <c r="D35" s="6">
        <f t="shared" si="9"/>
        <v>84200</v>
      </c>
      <c r="E35" s="6">
        <f t="shared" si="9"/>
        <v>126300</v>
      </c>
      <c r="F35" s="12">
        <f t="shared" si="2"/>
        <v>0.4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B16" sqref="B16"/>
    </sheetView>
  </sheetViews>
  <sheetFormatPr baseColWidth="10" defaultColWidth="8.83203125" defaultRowHeight="19" x14ac:dyDescent="0.25"/>
  <cols>
    <col min="1" max="1" width="25" style="15" customWidth="1"/>
    <col min="2" max="2" width="13.1640625" style="16" bestFit="1" customWidth="1"/>
    <col min="3" max="3" width="13" style="16" bestFit="1" customWidth="1"/>
    <col min="4" max="4" width="13" style="16" customWidth="1"/>
    <col min="5" max="5" width="15.83203125" style="17" bestFit="1" customWidth="1"/>
    <col min="6" max="16384" width="8.83203125" style="15"/>
  </cols>
  <sheetData>
    <row r="1" spans="1:5" s="21" customFormat="1" ht="21" x14ac:dyDescent="0.25">
      <c r="A1" s="18" t="s">
        <v>43</v>
      </c>
      <c r="B1" s="19"/>
      <c r="C1" s="19"/>
      <c r="D1" s="19"/>
      <c r="E1" s="20"/>
    </row>
    <row r="2" spans="1:5" s="4" customFormat="1" ht="16" x14ac:dyDescent="0.2">
      <c r="B2" s="2"/>
      <c r="C2" s="2"/>
      <c r="D2" s="2"/>
      <c r="E2" s="11"/>
    </row>
    <row r="3" spans="1:5" s="5" customFormat="1" ht="16" x14ac:dyDescent="0.2">
      <c r="A3" s="5" t="s">
        <v>0</v>
      </c>
      <c r="B3" s="6" t="s">
        <v>36</v>
      </c>
      <c r="C3" s="6" t="s">
        <v>41</v>
      </c>
      <c r="D3" s="6" t="s">
        <v>42</v>
      </c>
      <c r="E3" s="12" t="s">
        <v>24</v>
      </c>
    </row>
    <row r="4" spans="1:5" s="4" customFormat="1" ht="16" x14ac:dyDescent="0.2">
      <c r="A4" s="4" t="s">
        <v>1</v>
      </c>
      <c r="B4" s="2">
        <f>VLOOKUP(A4&amp;" Total",'Actuals &amp; Comparison'!A2:F35,3,FALSE)</f>
        <v>120000</v>
      </c>
      <c r="C4" s="2">
        <f>VLOOKUP(A4&amp;" Total",'Actuals &amp; Comparison'!A2:F35,4,FALSE)</f>
        <v>48000</v>
      </c>
      <c r="D4" s="2">
        <f>VLOOKUP(A4&amp;" Total",'Actuals &amp; Comparison'!A2:F35,5,FALSE)</f>
        <v>72000</v>
      </c>
      <c r="E4" s="11">
        <f t="shared" ref="E4:E9" si="0">IF(B4&gt;0,C4/B4,0)</f>
        <v>0.4</v>
      </c>
    </row>
    <row r="5" spans="1:5" s="4" customFormat="1" ht="16" x14ac:dyDescent="0.2">
      <c r="A5" s="4" t="s">
        <v>5</v>
      </c>
      <c r="B5" s="2">
        <f>VLOOKUP(A5&amp;" Total",'Actuals &amp; Comparison'!A3:F36,3,FALSE)</f>
        <v>41000</v>
      </c>
      <c r="C5" s="2">
        <f>VLOOKUP(A5&amp;" Total",'Actuals &amp; Comparison'!A3:F36,4,FALSE)</f>
        <v>16400</v>
      </c>
      <c r="D5" s="2">
        <f>VLOOKUP(A5&amp;" Total",'Actuals &amp; Comparison'!A3:F36,5,FALSE)</f>
        <v>24600</v>
      </c>
      <c r="E5" s="11">
        <f t="shared" si="0"/>
        <v>0.4</v>
      </c>
    </row>
    <row r="6" spans="1:5" s="4" customFormat="1" ht="16" x14ac:dyDescent="0.2">
      <c r="A6" s="4" t="s">
        <v>25</v>
      </c>
      <c r="B6" s="2">
        <f>VLOOKUP(A6&amp;" Total",'Actuals &amp; Comparison'!A4:F37,3,FALSE)</f>
        <v>24000</v>
      </c>
      <c r="C6" s="2">
        <f>VLOOKUP(A6&amp;" Total",'Actuals &amp; Comparison'!A4:F37,4,FALSE)</f>
        <v>9600</v>
      </c>
      <c r="D6" s="2">
        <f>VLOOKUP(A6&amp;" Total",'Actuals &amp; Comparison'!A4:F37,5,FALSE)</f>
        <v>14400</v>
      </c>
      <c r="E6" s="11">
        <f t="shared" si="0"/>
        <v>0.4</v>
      </c>
    </row>
    <row r="7" spans="1:5" s="4" customFormat="1" ht="16" x14ac:dyDescent="0.2">
      <c r="A7" s="4" t="s">
        <v>15</v>
      </c>
      <c r="B7" s="2">
        <f>VLOOKUP(A7&amp;" Total",'Actuals &amp; Comparison'!A5:F38,3,FALSE)</f>
        <v>11500</v>
      </c>
      <c r="C7" s="2">
        <f>VLOOKUP(A7&amp;" Total",'Actuals &amp; Comparison'!A5:F38,4,FALSE)</f>
        <v>4600</v>
      </c>
      <c r="D7" s="2">
        <f>VLOOKUP(A7&amp;" Total",'Actuals &amp; Comparison'!A5:F38,5,FALSE)</f>
        <v>6900</v>
      </c>
      <c r="E7" s="11">
        <f t="shared" si="0"/>
        <v>0.4</v>
      </c>
    </row>
    <row r="8" spans="1:5" s="4" customFormat="1" ht="16" x14ac:dyDescent="0.2">
      <c r="A8" s="4" t="s">
        <v>20</v>
      </c>
      <c r="B8" s="2">
        <f>VLOOKUP(A8&amp;" Total",'Actuals &amp; Comparison'!A5:F39,3,FALSE)</f>
        <v>14000</v>
      </c>
      <c r="C8" s="2">
        <f>VLOOKUP(A8&amp;" Total",'Actuals &amp; Comparison'!A5:F39,4,FALSE)</f>
        <v>5600</v>
      </c>
      <c r="D8" s="2">
        <f>VLOOKUP(A8&amp;" Total",'Actuals &amp; Comparison'!A6:F39,5,FALSE)</f>
        <v>8400</v>
      </c>
      <c r="E8" s="11">
        <f t="shared" si="0"/>
        <v>0.4</v>
      </c>
    </row>
    <row r="9" spans="1:5" s="5" customFormat="1" ht="16" x14ac:dyDescent="0.2">
      <c r="A9" s="5" t="s">
        <v>23</v>
      </c>
      <c r="B9" s="6">
        <f>SUM(B4:B8)</f>
        <v>210500</v>
      </c>
      <c r="C9" s="6">
        <f>SUM(C4:C8)</f>
        <v>84200</v>
      </c>
      <c r="D9" s="6">
        <f>SUM(D4:D8)</f>
        <v>126300</v>
      </c>
      <c r="E9" s="12">
        <f t="shared" si="0"/>
        <v>0.4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&amp; Comparison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Megan Jones</cp:lastModifiedBy>
  <dcterms:created xsi:type="dcterms:W3CDTF">2025-07-31T16:28:21Z</dcterms:created>
  <dcterms:modified xsi:type="dcterms:W3CDTF">2025-08-04T20:01:46Z</dcterms:modified>
</cp:coreProperties>
</file>